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0" yWindow="-110" windowWidth="19420" windowHeight="10420" tabRatio="500"/>
  </bookViews>
  <sheets>
    <sheet name="calculator" sheetId="2" r:id="rId1"/>
    <sheet name="hide data sheet" sheetId="3" state="hidden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/>
  <c r="C24"/>
  <c r="F49"/>
  <c r="G49" s="1"/>
  <c r="F44"/>
  <c r="F45"/>
  <c r="F43"/>
  <c r="A29"/>
  <c r="A30"/>
  <c r="A28"/>
  <c r="A13"/>
  <c r="A14"/>
  <c r="A12"/>
  <c r="A10" i="3"/>
  <c r="A11"/>
  <c r="A12"/>
  <c r="A13"/>
  <c r="A14"/>
  <c r="A15"/>
  <c r="A16"/>
  <c r="A17"/>
  <c r="A18"/>
  <c r="A19"/>
  <c r="A20"/>
  <c r="A21"/>
  <c r="A22"/>
  <c r="A23"/>
  <c r="A9"/>
  <c r="A30"/>
  <c r="A31"/>
  <c r="A32"/>
  <c r="A33"/>
  <c r="A34"/>
  <c r="A35"/>
  <c r="A36"/>
  <c r="A37"/>
  <c r="A38"/>
  <c r="A39"/>
  <c r="A40"/>
  <c r="A41"/>
  <c r="A42"/>
  <c r="A43"/>
  <c r="A29"/>
  <c r="E8" i="2"/>
  <c r="E7"/>
  <c r="F30" l="1"/>
  <c r="K30" s="1"/>
  <c r="F28"/>
  <c r="K28" s="1"/>
  <c r="E29"/>
  <c r="J29" s="1"/>
  <c r="F46"/>
  <c r="E30"/>
  <c r="G28"/>
  <c r="L35" s="1"/>
  <c r="G29"/>
  <c r="L29" s="1"/>
  <c r="F29"/>
  <c r="K29" s="1"/>
  <c r="G30"/>
  <c r="E28"/>
  <c r="F12"/>
  <c r="K12" s="1"/>
  <c r="G14"/>
  <c r="E13"/>
  <c r="J13" s="1"/>
  <c r="F14"/>
  <c r="E14"/>
  <c r="E12"/>
  <c r="G12"/>
  <c r="G13"/>
  <c r="L13" s="1"/>
  <c r="F13"/>
  <c r="K13" s="1"/>
  <c r="K33" l="1"/>
  <c r="K35"/>
  <c r="K38"/>
  <c r="L14"/>
  <c r="L22"/>
  <c r="K14"/>
  <c r="K22"/>
  <c r="J14"/>
  <c r="J22"/>
  <c r="L30"/>
  <c r="L38"/>
  <c r="J30"/>
  <c r="J38"/>
  <c r="L18"/>
  <c r="M18" s="1"/>
  <c r="L17"/>
  <c r="K31"/>
  <c r="M29"/>
  <c r="L28"/>
  <c r="H30"/>
  <c r="J19"/>
  <c r="J12"/>
  <c r="J17"/>
  <c r="L33"/>
  <c r="K19"/>
  <c r="K17"/>
  <c r="J28"/>
  <c r="J35"/>
  <c r="J33"/>
  <c r="L12"/>
  <c r="L19"/>
  <c r="L34"/>
  <c r="M34" s="1"/>
  <c r="H29"/>
  <c r="H28"/>
  <c r="H13"/>
  <c r="H14"/>
  <c r="H12"/>
  <c r="M35" l="1"/>
  <c r="K40"/>
  <c r="M30"/>
  <c r="M22"/>
  <c r="L31"/>
  <c r="L40" s="1"/>
  <c r="J31"/>
  <c r="J40" s="1"/>
  <c r="M38"/>
  <c r="M33"/>
  <c r="M17"/>
  <c r="M19"/>
  <c r="M28"/>
  <c r="M14"/>
  <c r="M12"/>
  <c r="K15"/>
  <c r="K24" s="1"/>
  <c r="M13"/>
  <c r="J15"/>
  <c r="J24" s="1"/>
  <c r="M31" l="1"/>
  <c r="M40" s="1"/>
  <c r="J44"/>
  <c r="M15"/>
  <c r="M24" s="1"/>
  <c r="L15"/>
  <c r="L24" s="1"/>
  <c r="J43" s="1"/>
</calcChain>
</file>

<file path=xl/sharedStrings.xml><?xml version="1.0" encoding="utf-8"?>
<sst xmlns="http://schemas.openxmlformats.org/spreadsheetml/2006/main" count="142" uniqueCount="47">
  <si>
    <t>Name of Club</t>
  </si>
  <si>
    <t>Renewing Members</t>
  </si>
  <si>
    <t>Period 1</t>
  </si>
  <si>
    <t>AGB</t>
  </si>
  <si>
    <t>KAA</t>
  </si>
  <si>
    <t>SCAS</t>
  </si>
  <si>
    <t>Total</t>
  </si>
  <si>
    <t>Number</t>
  </si>
  <si>
    <t>Adult</t>
  </si>
  <si>
    <t>Junior (0-17)</t>
  </si>
  <si>
    <t>Para Archers</t>
  </si>
  <si>
    <t>N/A</t>
  </si>
  <si>
    <t>New Member Rates</t>
  </si>
  <si>
    <t>Direct Members</t>
  </si>
  <si>
    <t>Period 2</t>
  </si>
  <si>
    <t>Period 3</t>
  </si>
  <si>
    <t>Total Adult</t>
  </si>
  <si>
    <t>Total Cheque to KAA</t>
  </si>
  <si>
    <t>Total Cheque to AGB</t>
  </si>
  <si>
    <t>Renewing</t>
  </si>
  <si>
    <t>Member of AGB</t>
  </si>
  <si>
    <t>Member of AGB and SCAS</t>
  </si>
  <si>
    <t>period dates</t>
  </si>
  <si>
    <t>from</t>
  </si>
  <si>
    <t>to</t>
  </si>
  <si>
    <t>Starting Membership period</t>
  </si>
  <si>
    <t>Total payable</t>
  </si>
  <si>
    <r>
      <t xml:space="preserve"> To use spreadsheet please select the period the membership will start from and fill in the number of archers in the </t>
    </r>
    <r>
      <rPr>
        <b/>
        <sz val="11"/>
        <color rgb="FF00B0F0"/>
        <rFont val="Calibri"/>
        <family val="2"/>
      </rPr>
      <t>Blue</t>
    </r>
    <r>
      <rPr>
        <sz val="11"/>
        <color rgb="FF000000"/>
        <rFont val="Calibri"/>
        <family val="2"/>
        <charset val="1"/>
      </rPr>
      <t xml:space="preserve"> number box for each category, the sheet will automatically calculate the rest for you.
Any problems with the sheet please contact </t>
    </r>
    <r>
      <rPr>
        <b/>
        <sz val="14"/>
        <color rgb="FF0070C0"/>
        <rFont val="Calibri"/>
        <family val="2"/>
      </rPr>
      <t>treasurer@archerykent.org.uk</t>
    </r>
    <r>
      <rPr>
        <sz val="11"/>
        <color rgb="FF000000"/>
        <rFont val="Calibri"/>
        <family val="2"/>
        <charset val="1"/>
      </rPr>
      <t xml:space="preserve"> </t>
    </r>
  </si>
  <si>
    <t>Direct Membership Snr (over 25)</t>
  </si>
  <si>
    <t>either renewing members or new members below</t>
  </si>
  <si>
    <t>www.kentarcheryassociation.co.uk</t>
  </si>
  <si>
    <t>at the address on the website.</t>
  </si>
  <si>
    <t>Direct Membership Jnr under 25 &amp; Disabled</t>
  </si>
  <si>
    <t>Life Member of SCAS</t>
  </si>
  <si>
    <t>Direct Members within Club</t>
  </si>
  <si>
    <t>Total Club members</t>
  </si>
  <si>
    <t>Included as a prompt if it applies.</t>
  </si>
  <si>
    <t>Step 1: Enter Club name</t>
  </si>
  <si>
    <t>Step 2: Select Period</t>
  </si>
  <si>
    <t>Step 3: Enter total number for each catagory</t>
  </si>
  <si>
    <t>Step 4: Enter number of direct members if applicable.</t>
  </si>
  <si>
    <t>Step 5: check figures and send to Membership Secretary</t>
  </si>
  <si>
    <t>Note: Direct membership is £55 but as this subtracts club membership it is mimus £47</t>
  </si>
  <si>
    <t>Fee Calculator 2023- 2024</t>
  </si>
  <si>
    <r>
      <t xml:space="preserve">No charge for </t>
    </r>
    <r>
      <rPr>
        <b/>
        <u/>
        <sz val="11"/>
        <color rgb="FFFF0000"/>
        <rFont val="Calibri"/>
        <family val="2"/>
      </rPr>
      <t>NEW</t>
    </r>
    <r>
      <rPr>
        <b/>
        <sz val="11"/>
        <color rgb="FFFF0000"/>
        <rFont val="Calibri"/>
        <family val="2"/>
      </rPr>
      <t xml:space="preserve"> members joining in September 2024</t>
    </r>
  </si>
  <si>
    <t>Under 25</t>
  </si>
  <si>
    <t>Total Under 25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</si>
</sst>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164" formatCode="_-\£* #,##0.00_-;&quot;-£&quot;* #,##0.00_-;_-\£* \-??_-;_-@_-"/>
  </numFmts>
  <fonts count="30">
    <font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6"/>
      <color rgb="FF00B050"/>
      <name val="Calibri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charset val="1"/>
    </font>
    <font>
      <b/>
      <sz val="10"/>
      <color rgb="FF00B0F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2060"/>
      <name val="Calibri"/>
      <family val="2"/>
      <charset val="1"/>
    </font>
    <font>
      <b/>
      <sz val="11"/>
      <color rgb="FF00B0F0"/>
      <name val="Calibri"/>
      <family val="2"/>
    </font>
    <font>
      <sz val="11"/>
      <color rgb="FFFF0000"/>
      <name val="Calibri"/>
      <family val="2"/>
      <charset val="1"/>
    </font>
    <font>
      <b/>
      <sz val="26"/>
      <color theme="5"/>
      <name val="Arial"/>
      <family val="2"/>
    </font>
    <font>
      <b/>
      <i/>
      <sz val="11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charset val="1"/>
    </font>
    <font>
      <b/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1"/>
      <color rgb="FF00B050"/>
      <name val="Calibri"/>
      <family val="2"/>
    </font>
    <font>
      <b/>
      <sz val="12"/>
      <color rgb="FF00B0F0"/>
      <name val="Calibri"/>
      <family val="2"/>
    </font>
    <font>
      <b/>
      <sz val="24"/>
      <color theme="3" tint="0.39994506668294322"/>
      <name val="Calibri"/>
      <family val="2"/>
      <charset val="1"/>
    </font>
    <font>
      <b/>
      <sz val="26"/>
      <color rgb="FF00B050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u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Border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0" fillId="0" borderId="0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5" fillId="3" borderId="0" xfId="3" applyAlignment="1">
      <alignment horizontal="center"/>
    </xf>
    <xf numFmtId="164" fontId="15" fillId="3" borderId="0" xfId="3" applyNumberForma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/>
    <xf numFmtId="14" fontId="0" fillId="0" borderId="0" xfId="0" applyNumberForma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14" fontId="14" fillId="2" borderId="0" xfId="2" applyNumberFormat="1" applyAlignment="1"/>
    <xf numFmtId="164" fontId="14" fillId="2" borderId="0" xfId="2" applyNumberFormat="1" applyBorder="1" applyAlignment="1" applyProtection="1">
      <alignment horizontal="center"/>
    </xf>
    <xf numFmtId="0" fontId="14" fillId="2" borderId="0" xfId="2" applyAlignment="1">
      <alignment horizontal="center"/>
    </xf>
    <xf numFmtId="164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  <xf numFmtId="164" fontId="0" fillId="0" borderId="5" xfId="0" applyNumberFormat="1" applyBorder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Alignment="1" applyProtection="1">
      <alignment horizontal="right"/>
    </xf>
    <xf numFmtId="0" fontId="19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6" fontId="17" fillId="0" borderId="0" xfId="0" applyNumberFormat="1" applyFont="1" applyProtection="1"/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17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0" fillId="0" borderId="4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20" fillId="0" borderId="0" xfId="4" applyAlignment="1" applyProtection="1"/>
    <xf numFmtId="0" fontId="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right" vertical="center"/>
    </xf>
    <xf numFmtId="0" fontId="25" fillId="0" borderId="0" xfId="0" applyFont="1" applyProtection="1"/>
    <xf numFmtId="0" fontId="27" fillId="0" borderId="0" xfId="0" applyFont="1" applyProtection="1"/>
    <xf numFmtId="0" fontId="17" fillId="0" borderId="0" xfId="0" applyFont="1" applyAlignment="1" applyProtection="1"/>
    <xf numFmtId="0" fontId="28" fillId="0" borderId="0" xfId="0" applyFont="1" applyProtection="1"/>
    <xf numFmtId="0" fontId="2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wrapText="1"/>
    </xf>
  </cellXfs>
  <cellStyles count="5">
    <cellStyle name="Bad" xfId="3" builtinId="27"/>
    <cellStyle name="Currency" xfId="1" builtinId="4"/>
    <cellStyle name="Good" xfId="2" builtinId="26"/>
    <cellStyle name="Hyperlink" xfId="4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ntarcheryassociation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topLeftCell="B1" zoomScale="90" zoomScaleNormal="90" workbookViewId="0">
      <selection activeCell="H17" sqref="H17"/>
    </sheetView>
  </sheetViews>
  <sheetFormatPr defaultRowHeight="14.5"/>
  <cols>
    <col min="1" max="1" width="30" style="30" hidden="1" customWidth="1"/>
    <col min="2" max="4" width="8.7265625" style="30"/>
    <col min="5" max="5" width="11.81640625" style="30" customWidth="1"/>
    <col min="6" max="6" width="14.54296875" style="30" bestFit="1" customWidth="1"/>
    <col min="7" max="9" width="8.7265625" style="30"/>
    <col min="10" max="10" width="10.1796875" style="30" bestFit="1" customWidth="1"/>
    <col min="11" max="11" width="8.6328125" style="30" bestFit="1" customWidth="1"/>
    <col min="12" max="12" width="8.7265625" style="30"/>
    <col min="13" max="13" width="10.1796875" style="30" bestFit="1" customWidth="1"/>
    <col min="14" max="14" width="8.7265625" style="30"/>
    <col min="15" max="15" width="48.26953125" style="30" customWidth="1"/>
    <col min="16" max="16384" width="8.7265625" style="30"/>
  </cols>
  <sheetData>
    <row r="1" spans="1:17" ht="37.5" customHeight="1">
      <c r="B1" s="63" t="s">
        <v>43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7" ht="30.5" customHeight="1">
      <c r="C2" s="58" t="s">
        <v>0</v>
      </c>
      <c r="D2" s="67"/>
      <c r="E2" s="68"/>
      <c r="F2" s="68"/>
      <c r="G2" s="68"/>
      <c r="H2" s="68"/>
      <c r="I2" s="68"/>
      <c r="J2" s="68"/>
      <c r="K2" s="68"/>
      <c r="L2" s="68"/>
      <c r="M2" s="69"/>
      <c r="O2" s="62" t="s">
        <v>37</v>
      </c>
    </row>
    <row r="3" spans="1:17" ht="46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7" ht="18.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31"/>
      <c r="O4" s="31"/>
      <c r="P4" s="31"/>
    </row>
    <row r="5" spans="1:17" ht="12.5" customHeight="1"/>
    <row r="6" spans="1:17" ht="18.5">
      <c r="D6" s="32" t="s">
        <v>25</v>
      </c>
      <c r="E6" s="22" t="s">
        <v>2</v>
      </c>
      <c r="O6" s="62" t="s">
        <v>38</v>
      </c>
    </row>
    <row r="7" spans="1:17">
      <c r="C7" s="32" t="s">
        <v>22</v>
      </c>
      <c r="D7" s="30" t="s">
        <v>23</v>
      </c>
      <c r="E7" s="27">
        <f>INDEX('hide data sheet'!$B$2:$D$4,MATCH(calculator!$E$6,'hide data sheet'!$B$2:$B$4,0),2)</f>
        <v>45200</v>
      </c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>
      <c r="D8" s="30" t="s">
        <v>24</v>
      </c>
      <c r="E8" s="27">
        <f>INDEX('hide data sheet'!$B$2:$D$4,MATCH(calculator!$E$6,'hide data sheet'!$B$2:$B$4,0),3)</f>
        <v>45382</v>
      </c>
      <c r="G8" s="61" t="s">
        <v>44</v>
      </c>
    </row>
    <row r="9" spans="1:17" ht="5.5" customHeight="1"/>
    <row r="10" spans="1:17" s="34" customFormat="1" ht="18.5">
      <c r="C10" s="60" t="s">
        <v>1</v>
      </c>
      <c r="D10" s="32"/>
    </row>
    <row r="11" spans="1:17">
      <c r="D11" s="32"/>
      <c r="E11" s="35" t="s">
        <v>3</v>
      </c>
      <c r="F11" s="35" t="s">
        <v>4</v>
      </c>
      <c r="G11" s="35" t="s">
        <v>5</v>
      </c>
      <c r="H11" s="35" t="s">
        <v>6</v>
      </c>
      <c r="I11" s="36" t="s">
        <v>7</v>
      </c>
      <c r="J11" s="35" t="s">
        <v>3</v>
      </c>
      <c r="K11" s="35" t="s">
        <v>4</v>
      </c>
      <c r="L11" s="35" t="s">
        <v>5</v>
      </c>
      <c r="M11" s="35" t="s">
        <v>6</v>
      </c>
    </row>
    <row r="12" spans="1:17" ht="18.5">
      <c r="A12" s="30" t="str">
        <f>$E$6&amp;D12&amp;"renew"</f>
        <v>Period 1Adultrenew</v>
      </c>
      <c r="D12" s="37" t="s">
        <v>8</v>
      </c>
      <c r="E12" s="26">
        <f>INDEX('hide data sheet'!$1:$1048576,MATCH(calculator!$A12,'hide data sheet'!$A:$A,0),MATCH(calculator!E$11,'hide data sheet'!$8:$8,0))</f>
        <v>50</v>
      </c>
      <c r="F12" s="26">
        <f>INDEX('hide data sheet'!$1:$1048576,MATCH(calculator!$A12,'hide data sheet'!$A:$A,0),MATCH(calculator!F$11,'hide data sheet'!$8:$8,0))</f>
        <v>4</v>
      </c>
      <c r="G12" s="26">
        <f>INDEX('hide data sheet'!$1:$1048576,MATCH(calculator!$A12,'hide data sheet'!$A:$A,0),MATCH(calculator!G$11,'hide data sheet'!$8:$8,0))</f>
        <v>2</v>
      </c>
      <c r="H12" s="26">
        <f>SUM(E12:G12)</f>
        <v>56</v>
      </c>
      <c r="I12" s="19">
        <v>0</v>
      </c>
      <c r="J12" s="28">
        <f>IFERROR(E12*$I12,"")</f>
        <v>0</v>
      </c>
      <c r="K12" s="28">
        <f t="shared" ref="K12:L12" si="0">IFERROR(F12*$I12,"")</f>
        <v>0</v>
      </c>
      <c r="L12" s="28">
        <f t="shared" si="0"/>
        <v>0</v>
      </c>
      <c r="M12" s="28">
        <f>SUM(J12:L12)</f>
        <v>0</v>
      </c>
      <c r="O12" s="59" t="s">
        <v>39</v>
      </c>
    </row>
    <row r="13" spans="1:17" ht="18.5">
      <c r="A13" s="30" t="str">
        <f>$E$6&amp;D13&amp;"renew"</f>
        <v>Period 1Under 25renew</v>
      </c>
      <c r="D13" s="37" t="s">
        <v>45</v>
      </c>
      <c r="E13" s="26">
        <f>INDEX('hide data sheet'!$1:$1048576,MATCH(calculator!$A13,'hide data sheet'!$A:$A,0),MATCH(calculator!E$11,'hide data sheet'!$8:$8,0))</f>
        <v>13</v>
      </c>
      <c r="F13" s="26">
        <f>INDEX('hide data sheet'!$1:$1048576,MATCH(calculator!$A13,'hide data sheet'!$A:$A,0),MATCH(calculator!F$11,'hide data sheet'!$8:$8,0))</f>
        <v>3</v>
      </c>
      <c r="G13" s="26">
        <f>INDEX('hide data sheet'!$1:$1048576,MATCH(calculator!$A13,'hide data sheet'!$A:$A,0),MATCH(calculator!G$11,'hide data sheet'!$8:$8,0))</f>
        <v>1</v>
      </c>
      <c r="H13" s="26">
        <f>SUM(E13:G13)</f>
        <v>17</v>
      </c>
      <c r="I13" s="20">
        <v>0</v>
      </c>
      <c r="J13" s="28">
        <f t="shared" ref="J13:J14" si="1">IFERROR(E13*$I13,"")</f>
        <v>0</v>
      </c>
      <c r="K13" s="28">
        <f t="shared" ref="K13:K14" si="2">IFERROR(F13*$I13,"")</f>
        <v>0</v>
      </c>
      <c r="L13" s="28">
        <f t="shared" ref="L13:L14" si="3">IFERROR(G13*$I13,"")</f>
        <v>0</v>
      </c>
      <c r="M13" s="28">
        <f>SUM(J13:L13)</f>
        <v>0</v>
      </c>
      <c r="O13" s="62" t="s">
        <v>29</v>
      </c>
    </row>
    <row r="14" spans="1:17">
      <c r="A14" s="30" t="str">
        <f>$E$6&amp;D14&amp;"renew"</f>
        <v>Period 1Para Archersrenew</v>
      </c>
      <c r="D14" s="37" t="s">
        <v>10</v>
      </c>
      <c r="E14" s="26">
        <f>INDEX('hide data sheet'!$1:$1048576,MATCH(calculator!$A14,'hide data sheet'!$A:$A,0),MATCH(calculator!E$11,'hide data sheet'!$8:$8,0))</f>
        <v>13</v>
      </c>
      <c r="F14" s="26">
        <f>INDEX('hide data sheet'!$1:$1048576,MATCH(calculator!$A14,'hide data sheet'!$A:$A,0),MATCH(calculator!F$11,'hide data sheet'!$8:$8,0))</f>
        <v>0</v>
      </c>
      <c r="G14" s="26">
        <f>INDEX('hide data sheet'!$1:$1048576,MATCH(calculator!$A14,'hide data sheet'!$A:$A,0),MATCH(calculator!G$11,'hide data sheet'!$8:$8,0))</f>
        <v>0</v>
      </c>
      <c r="H14" s="26">
        <f>SUM(E14:G14)</f>
        <v>13</v>
      </c>
      <c r="I14" s="21">
        <v>0</v>
      </c>
      <c r="J14" s="28">
        <f t="shared" si="1"/>
        <v>0</v>
      </c>
      <c r="K14" s="28">
        <f t="shared" si="2"/>
        <v>0</v>
      </c>
      <c r="L14" s="28">
        <f t="shared" si="3"/>
        <v>0</v>
      </c>
      <c r="M14" s="28">
        <f>SUM(J14:L14)</f>
        <v>0</v>
      </c>
    </row>
    <row r="15" spans="1:17" ht="15" thickBot="1">
      <c r="I15" s="38"/>
      <c r="J15" s="29">
        <f>SUM(J12:J14)</f>
        <v>0</v>
      </c>
      <c r="K15" s="29">
        <f>SUM(K12:K14)</f>
        <v>0</v>
      </c>
      <c r="L15" s="29">
        <f>SUM(L12:L14)</f>
        <v>0</v>
      </c>
      <c r="M15" s="29">
        <f>SUM(M12:M14)</f>
        <v>0</v>
      </c>
    </row>
    <row r="16" spans="1:17" ht="15" thickTop="1">
      <c r="C16" s="35"/>
      <c r="D16" s="39" t="s">
        <v>28</v>
      </c>
      <c r="E16" s="40"/>
      <c r="F16" s="6"/>
      <c r="G16" s="6"/>
      <c r="H16" s="41"/>
      <c r="I16" s="40"/>
    </row>
    <row r="17" spans="1:15" ht="23" customHeight="1">
      <c r="D17" s="42" t="s">
        <v>20</v>
      </c>
      <c r="E17" s="19">
        <v>0</v>
      </c>
      <c r="I17" s="43"/>
      <c r="J17" s="28">
        <f>IFERROR(E17*-E12,"")</f>
        <v>0</v>
      </c>
      <c r="K17" s="28">
        <f>IFERROR(E17*F12,"")</f>
        <v>0</v>
      </c>
      <c r="L17" s="28">
        <f>IFERROR(E17*G12,"")</f>
        <v>0</v>
      </c>
      <c r="M17" s="28">
        <f>SUM(J17:L17)</f>
        <v>0</v>
      </c>
      <c r="O17" s="62" t="s">
        <v>40</v>
      </c>
    </row>
    <row r="18" spans="1:15" ht="23" customHeight="1">
      <c r="D18" s="42" t="s">
        <v>33</v>
      </c>
      <c r="E18" s="20">
        <v>0</v>
      </c>
      <c r="J18" s="28">
        <v>0</v>
      </c>
      <c r="K18" s="28">
        <v>0</v>
      </c>
      <c r="L18" s="28">
        <f>IFERROR(E18*-G12,"")</f>
        <v>0</v>
      </c>
      <c r="M18" s="28">
        <f>SUM(J18:L18)</f>
        <v>0</v>
      </c>
      <c r="O18" s="70" t="s">
        <v>42</v>
      </c>
    </row>
    <row r="19" spans="1:15" ht="18.5" customHeight="1">
      <c r="D19" s="42" t="s">
        <v>21</v>
      </c>
      <c r="E19" s="21">
        <v>0</v>
      </c>
      <c r="J19" s="28">
        <f>IFERROR(E19*-E12,"")</f>
        <v>0</v>
      </c>
      <c r="K19" s="28">
        <f>IFERROR(E19*F12,"")</f>
        <v>0</v>
      </c>
      <c r="L19" s="28">
        <f>IFERROR(E19*-G12,"")</f>
        <v>0</v>
      </c>
      <c r="M19" s="28">
        <f>SUM(J19:L19)</f>
        <v>0</v>
      </c>
      <c r="O19" s="70"/>
    </row>
    <row r="20" spans="1:15">
      <c r="D20" s="42"/>
      <c r="E20" s="45"/>
      <c r="J20" s="28"/>
      <c r="K20" s="28"/>
      <c r="L20" s="28"/>
      <c r="M20" s="28"/>
    </row>
    <row r="21" spans="1:15">
      <c r="C21" s="35"/>
      <c r="D21" s="39" t="s">
        <v>32</v>
      </c>
      <c r="E21" s="40"/>
      <c r="F21" s="6"/>
      <c r="G21" s="6"/>
      <c r="H21" s="41"/>
      <c r="I21" s="40"/>
    </row>
    <row r="22" spans="1:15">
      <c r="D22" s="42" t="s">
        <v>20</v>
      </c>
      <c r="E22" s="19">
        <v>0</v>
      </c>
      <c r="I22" s="43"/>
      <c r="J22" s="28">
        <f>IFERROR(E22*-E14,"")</f>
        <v>0</v>
      </c>
      <c r="K22" s="28">
        <f>IFERROR(E22*F14,"")</f>
        <v>0</v>
      </c>
      <c r="L22" s="28">
        <f>IFERROR(E22*G14,"")</f>
        <v>0</v>
      </c>
      <c r="M22" s="28">
        <f>SUM(J22:L22)</f>
        <v>0</v>
      </c>
      <c r="O22" s="44"/>
    </row>
    <row r="24" spans="1:15" ht="15" thickBot="1">
      <c r="C24" s="46" t="str">
        <f>IF(SUM(E17:E19,E22:E22)&gt;SUM(I12:I14),"TOO MANY DIRECT MEMBERS ADDED","")</f>
        <v/>
      </c>
      <c r="D24" s="47"/>
      <c r="E24" s="47"/>
      <c r="F24" s="48"/>
      <c r="H24" s="30" t="s">
        <v>26</v>
      </c>
      <c r="J24" s="29">
        <f>SUM(J16:J19)+J15</f>
        <v>0</v>
      </c>
      <c r="K24" s="29">
        <f>SUM(K16:K19)+K15</f>
        <v>0</v>
      </c>
      <c r="L24" s="29">
        <f>SUM(L16:L22)+L15</f>
        <v>0</v>
      </c>
      <c r="M24" s="29">
        <f>SUM(M16:M19)+M15</f>
        <v>0</v>
      </c>
    </row>
    <row r="25" spans="1:15" ht="7.5" customHeight="1" thickTop="1"/>
    <row r="26" spans="1:15" ht="18.5">
      <c r="C26" s="60" t="s">
        <v>12</v>
      </c>
    </row>
    <row r="27" spans="1:15">
      <c r="D27" s="32"/>
      <c r="E27" s="35" t="s">
        <v>3</v>
      </c>
      <c r="F27" s="35" t="s">
        <v>4</v>
      </c>
      <c r="G27" s="35" t="s">
        <v>5</v>
      </c>
      <c r="H27" s="35" t="s">
        <v>6</v>
      </c>
      <c r="I27" s="36" t="s">
        <v>7</v>
      </c>
      <c r="J27" s="35" t="s">
        <v>3</v>
      </c>
      <c r="K27" s="35" t="s">
        <v>4</v>
      </c>
      <c r="L27" s="35" t="s">
        <v>5</v>
      </c>
      <c r="M27" s="35" t="s">
        <v>6</v>
      </c>
    </row>
    <row r="28" spans="1:15">
      <c r="A28" s="30" t="str">
        <f>$E$6&amp;D28&amp;"new"</f>
        <v>Period 1Adultnew</v>
      </c>
      <c r="D28" s="37" t="s">
        <v>8</v>
      </c>
      <c r="E28" s="26">
        <f>INDEX('hide data sheet'!$1:$1048576,MATCH(calculator!$A28,'hide data sheet'!$A:$A,0),MATCH(calculator!E$11,'hide data sheet'!$8:$8,0))</f>
        <v>53</v>
      </c>
      <c r="F28" s="26">
        <f>INDEX('hide data sheet'!$1:$1048576,MATCH(calculator!$A28,'hide data sheet'!$A:$A,0),MATCH(calculator!F$11,'hide data sheet'!$8:$8,0))</f>
        <v>4</v>
      </c>
      <c r="G28" s="26">
        <f>INDEX('hide data sheet'!$1:$1048576,MATCH(calculator!$A28,'hide data sheet'!$A:$A,0),MATCH(calculator!G$11,'hide data sheet'!$8:$8,0))</f>
        <v>2</v>
      </c>
      <c r="H28" s="26">
        <f>SUM(E28:G28)</f>
        <v>59</v>
      </c>
      <c r="I28" s="7">
        <v>0</v>
      </c>
      <c r="J28" s="28">
        <f>E28*I28</f>
        <v>0</v>
      </c>
      <c r="K28" s="28">
        <f>F28*I28</f>
        <v>0</v>
      </c>
      <c r="L28" s="28">
        <f>G28*I28</f>
        <v>0</v>
      </c>
      <c r="M28" s="28">
        <f>SUM(J28:L28)</f>
        <v>0</v>
      </c>
    </row>
    <row r="29" spans="1:15">
      <c r="A29" s="30" t="str">
        <f>$E$6&amp;D29&amp;"new"</f>
        <v>Period 1Under 25new</v>
      </c>
      <c r="D29" s="37" t="s">
        <v>45</v>
      </c>
      <c r="E29" s="26">
        <f>INDEX('hide data sheet'!$1:$1048576,MATCH(calculator!$A29,'hide data sheet'!$A:$A,0),MATCH(calculator!E$11,'hide data sheet'!$8:$8,0))</f>
        <v>17</v>
      </c>
      <c r="F29" s="26">
        <f>INDEX('hide data sheet'!$1:$1048576,MATCH(calculator!$A29,'hide data sheet'!$A:$A,0),MATCH(calculator!F$11,'hide data sheet'!$8:$8,0))</f>
        <v>3</v>
      </c>
      <c r="G29" s="26">
        <f>INDEX('hide data sheet'!$1:$1048576,MATCH(calculator!$A29,'hide data sheet'!$A:$A,0),MATCH(calculator!G$11,'hide data sheet'!$8:$8,0))</f>
        <v>1</v>
      </c>
      <c r="H29" s="26">
        <f>SUM(E29:G29)</f>
        <v>21</v>
      </c>
      <c r="I29" s="7">
        <v>0</v>
      </c>
      <c r="J29" s="28">
        <f>E29*I29</f>
        <v>0</v>
      </c>
      <c r="K29" s="28">
        <f>F29*I29</f>
        <v>0</v>
      </c>
      <c r="L29" s="28">
        <f>G29*I29</f>
        <v>0</v>
      </c>
      <c r="M29" s="28">
        <f>SUM(J29:L29)</f>
        <v>0</v>
      </c>
    </row>
    <row r="30" spans="1:15">
      <c r="A30" s="30" t="str">
        <f>$E$6&amp;D30&amp;"new"</f>
        <v>Period 1Para Archersnew</v>
      </c>
      <c r="D30" s="37" t="s">
        <v>10</v>
      </c>
      <c r="E30" s="26">
        <f>INDEX('hide data sheet'!$1:$1048576,MATCH(calculator!$A30,'hide data sheet'!$A:$A,0),MATCH(calculator!E$11,'hide data sheet'!$8:$8,0))</f>
        <v>17</v>
      </c>
      <c r="F30" s="26">
        <f>INDEX('hide data sheet'!$1:$1048576,MATCH(calculator!$A30,'hide data sheet'!$A:$A,0),MATCH(calculator!F$11,'hide data sheet'!$8:$8,0))</f>
        <v>0</v>
      </c>
      <c r="G30" s="26">
        <f>INDEX('hide data sheet'!$1:$1048576,MATCH(calculator!$A30,'hide data sheet'!$A:$A,0),MATCH(calculator!G$11,'hide data sheet'!$8:$8,0))</f>
        <v>0</v>
      </c>
      <c r="H30" s="26">
        <f>SUM(E30:G30)</f>
        <v>17</v>
      </c>
      <c r="I30" s="7">
        <v>0</v>
      </c>
      <c r="J30" s="28">
        <f>E30*I30</f>
        <v>0</v>
      </c>
      <c r="K30" s="28">
        <f>F30*I30</f>
        <v>0</v>
      </c>
      <c r="L30" s="28">
        <f>G30*I30</f>
        <v>0</v>
      </c>
      <c r="M30" s="28">
        <f>SUM(J30:L30)</f>
        <v>0</v>
      </c>
    </row>
    <row r="31" spans="1:15" ht="15" thickBot="1">
      <c r="C31" s="35"/>
      <c r="D31" s="35"/>
      <c r="E31" s="40"/>
      <c r="F31" s="6"/>
      <c r="G31" s="6"/>
      <c r="H31" s="41"/>
      <c r="I31" s="40"/>
      <c r="J31" s="29">
        <f>SUM(J28:J30)</f>
        <v>0</v>
      </c>
      <c r="K31" s="29">
        <f>SUM(K28:K30)</f>
        <v>0</v>
      </c>
      <c r="L31" s="29">
        <f>SUM(L28:L30)</f>
        <v>0</v>
      </c>
      <c r="M31" s="29">
        <f>SUM(M28:M30)</f>
        <v>0</v>
      </c>
    </row>
    <row r="32" spans="1:15" ht="15" thickTop="1">
      <c r="D32" s="39" t="s">
        <v>28</v>
      </c>
      <c r="E32" s="40"/>
      <c r="F32" s="6"/>
      <c r="G32" s="6"/>
      <c r="H32" s="41"/>
      <c r="I32" s="40"/>
    </row>
    <row r="33" spans="3:15">
      <c r="D33" s="42" t="s">
        <v>20</v>
      </c>
      <c r="E33" s="19">
        <v>0</v>
      </c>
      <c r="I33" s="43"/>
      <c r="J33" s="28">
        <f>IFERROR(E33*-E28,"")</f>
        <v>0</v>
      </c>
      <c r="K33" s="28">
        <f>IFERROR(E33*F28,"")</f>
        <v>0</v>
      </c>
      <c r="L33" s="28">
        <f>E33*G28</f>
        <v>0</v>
      </c>
      <c r="M33" s="28">
        <f>SUM(J33:L33)</f>
        <v>0</v>
      </c>
    </row>
    <row r="34" spans="3:15">
      <c r="D34" s="42" t="s">
        <v>33</v>
      </c>
      <c r="E34" s="20">
        <v>0</v>
      </c>
      <c r="J34" s="28">
        <v>0</v>
      </c>
      <c r="K34" s="28">
        <v>0</v>
      </c>
      <c r="L34" s="28">
        <f>E34*-G28</f>
        <v>0</v>
      </c>
      <c r="M34" s="28">
        <f>SUM(J34:L34)</f>
        <v>0</v>
      </c>
    </row>
    <row r="35" spans="3:15">
      <c r="D35" s="42" t="s">
        <v>21</v>
      </c>
      <c r="E35" s="21">
        <v>0</v>
      </c>
      <c r="J35" s="28">
        <f>IFERROR(E35*-E28,"")</f>
        <v>0</v>
      </c>
      <c r="K35" s="28">
        <f>IFERROR(E35*F28,"")</f>
        <v>0</v>
      </c>
      <c r="L35" s="28">
        <f>IFERROR(E35*-G28,"")</f>
        <v>0</v>
      </c>
      <c r="M35" s="28">
        <f>SUM(J35:L35)</f>
        <v>0</v>
      </c>
    </row>
    <row r="36" spans="3:15">
      <c r="D36" s="42"/>
      <c r="E36" s="45"/>
      <c r="J36" s="28"/>
      <c r="K36" s="28"/>
      <c r="L36" s="28"/>
      <c r="M36" s="28"/>
    </row>
    <row r="37" spans="3:15">
      <c r="C37" s="35"/>
      <c r="D37" s="39" t="s">
        <v>32</v>
      </c>
      <c r="E37" s="40"/>
      <c r="F37" s="6"/>
      <c r="G37" s="6"/>
      <c r="H37" s="41"/>
      <c r="I37" s="40"/>
    </row>
    <row r="38" spans="3:15">
      <c r="D38" s="42" t="s">
        <v>20</v>
      </c>
      <c r="E38" s="19">
        <v>0</v>
      </c>
      <c r="I38" s="43"/>
      <c r="J38" s="28">
        <f>IFERROR(E38*-E30,"")</f>
        <v>0</v>
      </c>
      <c r="K38" s="28">
        <f>IFERROR(E38*F30,"")</f>
        <v>0</v>
      </c>
      <c r="L38" s="28">
        <f>IFERROR(E38*G30,"")</f>
        <v>0</v>
      </c>
      <c r="M38" s="28">
        <f>SUM(J38:L38)</f>
        <v>0</v>
      </c>
    </row>
    <row r="40" spans="3:15" ht="15" thickBot="1">
      <c r="C40" s="46" t="str">
        <f>IF(SUM(E33:E35,E38:E38)&gt;SUM(I28:I30),"TOO MANY DIRECT MEMBERS ADDED","")</f>
        <v/>
      </c>
      <c r="D40" s="47"/>
      <c r="E40" s="47"/>
      <c r="F40" s="48"/>
      <c r="H40" s="30" t="s">
        <v>26</v>
      </c>
      <c r="J40" s="29">
        <f>SUM(J32:J38)+J31</f>
        <v>0</v>
      </c>
      <c r="K40" s="29">
        <f>SUM(K32:K38)+K31</f>
        <v>0</v>
      </c>
      <c r="L40" s="29">
        <f>SUM(L32:L38)+L31</f>
        <v>0</v>
      </c>
      <c r="M40" s="29">
        <f>SUM(M32:M38)+M31</f>
        <v>0</v>
      </c>
    </row>
    <row r="41" spans="3:15" ht="15" thickTop="1"/>
    <row r="42" spans="3:15">
      <c r="H42" s="49"/>
    </row>
    <row r="43" spans="3:15">
      <c r="E43" s="37" t="s">
        <v>16</v>
      </c>
      <c r="F43" s="50">
        <f>I28+I12</f>
        <v>0</v>
      </c>
      <c r="G43" s="51" t="s">
        <v>17</v>
      </c>
      <c r="H43" s="47"/>
      <c r="I43" s="52"/>
      <c r="J43" s="53">
        <f>K24+K40+L24+L40</f>
        <v>0</v>
      </c>
      <c r="O43" s="33" t="s">
        <v>41</v>
      </c>
    </row>
    <row r="44" spans="3:15">
      <c r="E44" s="37" t="s">
        <v>46</v>
      </c>
      <c r="F44" s="50">
        <f>I29+I13</f>
        <v>0</v>
      </c>
      <c r="G44" s="51" t="s">
        <v>18</v>
      </c>
      <c r="H44" s="47"/>
      <c r="I44" s="52"/>
      <c r="J44" s="53">
        <f>J24+J40</f>
        <v>0</v>
      </c>
      <c r="O44" s="33" t="s">
        <v>31</v>
      </c>
    </row>
    <row r="45" spans="3:15">
      <c r="E45" s="37" t="s">
        <v>10</v>
      </c>
      <c r="F45" s="50">
        <f>I30+I14</f>
        <v>0</v>
      </c>
      <c r="J45" s="40"/>
      <c r="O45" s="54" t="s">
        <v>30</v>
      </c>
    </row>
    <row r="46" spans="3:15">
      <c r="E46" s="56" t="s">
        <v>35</v>
      </c>
      <c r="F46" s="57">
        <f>SUM(F43:F45)</f>
        <v>0</v>
      </c>
      <c r="J46" s="40"/>
    </row>
    <row r="47" spans="3:15">
      <c r="H47" s="55"/>
      <c r="I47" s="55"/>
      <c r="J47" s="55"/>
      <c r="K47" s="55"/>
    </row>
    <row r="48" spans="3:15">
      <c r="J48" s="40"/>
    </row>
    <row r="49" spans="5:15">
      <c r="E49" s="37" t="s">
        <v>34</v>
      </c>
      <c r="F49" s="50">
        <f>SUM(E17:E19)+SUM(E33:E35)</f>
        <v>0</v>
      </c>
      <c r="G49" s="55" t="str">
        <f>IF(F49=0,"","Have the forms been sent to the treasurer?")</f>
        <v/>
      </c>
      <c r="O49" s="30" t="s">
        <v>36</v>
      </c>
    </row>
  </sheetData>
  <mergeCells count="5">
    <mergeCell ref="B1:M1"/>
    <mergeCell ref="B3:M3"/>
    <mergeCell ref="B4:M4"/>
    <mergeCell ref="D2:M2"/>
    <mergeCell ref="O18:O19"/>
  </mergeCells>
  <dataValidations count="1">
    <dataValidation type="list" allowBlank="1" showInputMessage="1" showErrorMessage="1" sqref="E6">
      <formula1>'hide data sheet'!$B$2:$B$4</formula1>
    </dataValidation>
  </dataValidations>
  <hyperlinks>
    <hyperlink ref="O45" r:id="rId1"/>
  </hyperlinks>
  <pageMargins left="0.70866141732283472" right="0.70866141732283472" top="0.47244094488188981" bottom="0.43307086614173229" header="0.31496062992125984" footer="0.31496062992125984"/>
  <pageSetup paperSize="9" scale="65" orientation="landscape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3D2DCAF-2CDC-4104-A7C3-CEACEFF5CA75}">
          <x14:formula1>
            <xm:f>'hide data sheet'!$B$2:$B$4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topLeftCell="A25" workbookViewId="0">
      <selection activeCell="E33" sqref="E33"/>
    </sheetView>
  </sheetViews>
  <sheetFormatPr defaultRowHeight="14.5"/>
  <cols>
    <col min="1" max="1" width="29.81640625" bestFit="1" customWidth="1"/>
    <col min="3" max="3" width="18" bestFit="1" customWidth="1"/>
    <col min="4" max="4" width="10.453125" bestFit="1" customWidth="1"/>
    <col min="7" max="7" width="29.81640625" bestFit="1" customWidth="1"/>
    <col min="16" max="17" width="10.453125" bestFit="1" customWidth="1"/>
  </cols>
  <sheetData>
    <row r="2" spans="1:7">
      <c r="B2" s="3" t="s">
        <v>2</v>
      </c>
      <c r="C2" s="23">
        <v>45200</v>
      </c>
      <c r="D2" s="23">
        <v>45382</v>
      </c>
    </row>
    <row r="3" spans="1:7">
      <c r="B3" s="17" t="s">
        <v>14</v>
      </c>
      <c r="C3" s="23">
        <v>45383</v>
      </c>
      <c r="D3" s="23">
        <v>45473</v>
      </c>
    </row>
    <row r="4" spans="1:7">
      <c r="B4" s="3" t="s">
        <v>15</v>
      </c>
      <c r="C4" s="23">
        <v>45474</v>
      </c>
      <c r="D4" s="23">
        <v>45534</v>
      </c>
    </row>
    <row r="6" spans="1:7" ht="21">
      <c r="B6" s="2" t="s">
        <v>1</v>
      </c>
      <c r="C6" s="1"/>
    </row>
    <row r="7" spans="1:7">
      <c r="C7" s="1"/>
      <c r="E7" s="14"/>
      <c r="F7" s="14"/>
    </row>
    <row r="8" spans="1:7">
      <c r="C8" s="1"/>
      <c r="D8" s="4" t="s">
        <v>3</v>
      </c>
      <c r="E8" s="4" t="s">
        <v>4</v>
      </c>
      <c r="F8" s="4" t="s">
        <v>5</v>
      </c>
      <c r="G8" s="4"/>
    </row>
    <row r="9" spans="1:7">
      <c r="A9" t="str">
        <f>B9&amp;C9&amp;"renew"</f>
        <v>Period 1Adultrenew</v>
      </c>
      <c r="B9" s="3" t="s">
        <v>2</v>
      </c>
      <c r="C9" s="5" t="s">
        <v>8</v>
      </c>
      <c r="D9" s="24">
        <v>50</v>
      </c>
      <c r="E9" s="24">
        <v>4</v>
      </c>
      <c r="F9" s="24">
        <v>2</v>
      </c>
    </row>
    <row r="10" spans="1:7">
      <c r="A10" t="str">
        <f t="shared" ref="A10:A23" si="0">B10&amp;C10&amp;"renew"</f>
        <v>Period 1Under 25renew</v>
      </c>
      <c r="B10" s="3" t="s">
        <v>2</v>
      </c>
      <c r="C10" s="5" t="s">
        <v>45</v>
      </c>
      <c r="D10" s="24">
        <v>13</v>
      </c>
      <c r="E10" s="24">
        <v>3</v>
      </c>
      <c r="F10" s="24">
        <v>1</v>
      </c>
    </row>
    <row r="11" spans="1:7">
      <c r="A11" t="str">
        <f t="shared" si="0"/>
        <v>Period 1Junior (0-17)renew</v>
      </c>
      <c r="B11" s="3" t="s">
        <v>2</v>
      </c>
      <c r="C11" s="5" t="s">
        <v>9</v>
      </c>
      <c r="D11" s="24">
        <v>13</v>
      </c>
      <c r="E11" s="24">
        <v>3</v>
      </c>
      <c r="F11" s="24">
        <v>1</v>
      </c>
    </row>
    <row r="12" spans="1:7">
      <c r="A12" t="str">
        <f t="shared" si="0"/>
        <v>Period 1Para Archersrenew</v>
      </c>
      <c r="B12" s="3" t="s">
        <v>2</v>
      </c>
      <c r="C12" s="5" t="s">
        <v>10</v>
      </c>
      <c r="D12" s="24">
        <v>13</v>
      </c>
      <c r="E12" s="24">
        <v>0</v>
      </c>
      <c r="F12" s="24">
        <v>0</v>
      </c>
    </row>
    <row r="13" spans="1:7">
      <c r="A13" t="str">
        <f t="shared" si="0"/>
        <v>Period 1Direct Membersrenew</v>
      </c>
      <c r="B13" s="3" t="s">
        <v>2</v>
      </c>
      <c r="C13" s="12" t="s">
        <v>13</v>
      </c>
      <c r="D13" s="25"/>
      <c r="E13" s="24"/>
      <c r="F13" s="24"/>
    </row>
    <row r="14" spans="1:7">
      <c r="A14" t="str">
        <f t="shared" si="0"/>
        <v>Period 2Adultrenew</v>
      </c>
      <c r="B14" s="3" t="s">
        <v>14</v>
      </c>
      <c r="C14" s="5" t="s">
        <v>8</v>
      </c>
      <c r="D14" s="24">
        <v>50</v>
      </c>
      <c r="E14" s="24">
        <v>4</v>
      </c>
      <c r="F14" s="24">
        <v>2</v>
      </c>
      <c r="G14" s="18"/>
    </row>
    <row r="15" spans="1:7">
      <c r="A15" t="str">
        <f t="shared" si="0"/>
        <v>Period 2Under 25renew</v>
      </c>
      <c r="B15" s="3" t="s">
        <v>14</v>
      </c>
      <c r="C15" s="5" t="s">
        <v>45</v>
      </c>
      <c r="D15" s="24">
        <v>13</v>
      </c>
      <c r="E15" s="24">
        <v>3</v>
      </c>
      <c r="F15" s="24">
        <v>1</v>
      </c>
      <c r="G15" s="18"/>
    </row>
    <row r="16" spans="1:7">
      <c r="A16" t="str">
        <f t="shared" si="0"/>
        <v>Period 2Junior (0-17)renew</v>
      </c>
      <c r="B16" s="3" t="s">
        <v>14</v>
      </c>
      <c r="C16" s="5" t="s">
        <v>9</v>
      </c>
      <c r="D16" s="24">
        <v>13</v>
      </c>
      <c r="E16" s="24">
        <v>3</v>
      </c>
      <c r="F16" s="24">
        <v>1</v>
      </c>
      <c r="G16" s="18"/>
    </row>
    <row r="17" spans="1:17">
      <c r="A17" t="str">
        <f t="shared" si="0"/>
        <v>Period 2Para Archersrenew</v>
      </c>
      <c r="B17" s="3" t="s">
        <v>14</v>
      </c>
      <c r="C17" s="5" t="s">
        <v>10</v>
      </c>
      <c r="D17" s="24">
        <v>13</v>
      </c>
      <c r="E17" s="24">
        <v>0</v>
      </c>
      <c r="F17" s="24">
        <v>0</v>
      </c>
      <c r="G17" s="18"/>
    </row>
    <row r="18" spans="1:17">
      <c r="A18" t="str">
        <f t="shared" si="0"/>
        <v>Period 2Direct Membersrenew</v>
      </c>
      <c r="B18" s="3" t="s">
        <v>14</v>
      </c>
      <c r="C18" s="12" t="s">
        <v>13</v>
      </c>
      <c r="D18" s="25"/>
      <c r="E18" s="25"/>
      <c r="F18" s="25"/>
      <c r="G18" s="18"/>
    </row>
    <row r="19" spans="1:17">
      <c r="A19" t="str">
        <f t="shared" si="0"/>
        <v>Period 3Adultrenew</v>
      </c>
      <c r="B19" s="3" t="s">
        <v>15</v>
      </c>
      <c r="C19" s="5" t="s">
        <v>8</v>
      </c>
      <c r="D19" s="24">
        <v>50</v>
      </c>
      <c r="E19" s="24">
        <v>4</v>
      </c>
      <c r="F19" s="24">
        <v>2</v>
      </c>
      <c r="G19" s="18"/>
    </row>
    <row r="20" spans="1:17">
      <c r="A20" t="str">
        <f t="shared" si="0"/>
        <v>Period 3Under 25renew</v>
      </c>
      <c r="B20" s="3" t="s">
        <v>15</v>
      </c>
      <c r="C20" s="5" t="s">
        <v>45</v>
      </c>
      <c r="D20" s="24">
        <v>13</v>
      </c>
      <c r="E20" s="24">
        <v>3</v>
      </c>
      <c r="F20" s="24">
        <v>1</v>
      </c>
      <c r="G20" s="18"/>
    </row>
    <row r="21" spans="1:17">
      <c r="A21" t="str">
        <f t="shared" si="0"/>
        <v>Period 3Junior (0-17)renew</v>
      </c>
      <c r="B21" s="3" t="s">
        <v>15</v>
      </c>
      <c r="C21" s="5" t="s">
        <v>9</v>
      </c>
      <c r="D21" s="24">
        <v>13</v>
      </c>
      <c r="E21" s="24">
        <v>3</v>
      </c>
      <c r="F21" s="24">
        <v>1</v>
      </c>
      <c r="G21" s="18"/>
    </row>
    <row r="22" spans="1:17">
      <c r="A22" t="str">
        <f t="shared" si="0"/>
        <v>Period 3Para Archersrenew</v>
      </c>
      <c r="B22" s="3" t="s">
        <v>15</v>
      </c>
      <c r="C22" s="5" t="s">
        <v>10</v>
      </c>
      <c r="D22" s="24">
        <v>13</v>
      </c>
      <c r="E22" s="24">
        <v>0</v>
      </c>
      <c r="F22" s="24">
        <v>0</v>
      </c>
      <c r="G22" s="18"/>
    </row>
    <row r="23" spans="1:17">
      <c r="A23" t="str">
        <f t="shared" si="0"/>
        <v>Period 3Direct Membersrenew</v>
      </c>
      <c r="B23" s="3" t="s">
        <v>15</v>
      </c>
      <c r="C23" s="12" t="s">
        <v>13</v>
      </c>
      <c r="D23" s="8"/>
      <c r="E23" s="8"/>
      <c r="F23" s="8"/>
      <c r="G23" s="18"/>
    </row>
    <row r="24" spans="1:17">
      <c r="B24" s="3"/>
      <c r="C24" s="12"/>
      <c r="D24" s="8"/>
      <c r="E24" s="6"/>
      <c r="F24" s="6"/>
    </row>
    <row r="25" spans="1:17" ht="21">
      <c r="B25" s="2" t="s">
        <v>12</v>
      </c>
    </row>
    <row r="26" spans="1:17">
      <c r="M26" s="14"/>
      <c r="N26" s="14"/>
      <c r="O26" s="3"/>
      <c r="P26" s="13"/>
      <c r="Q26" s="15"/>
    </row>
    <row r="27" spans="1:17">
      <c r="C27" s="9" t="s">
        <v>19</v>
      </c>
      <c r="D27" s="3" t="s">
        <v>2</v>
      </c>
      <c r="E27" s="14"/>
      <c r="F27" s="14"/>
      <c r="M27" s="14"/>
      <c r="N27" s="14"/>
      <c r="O27" s="17"/>
      <c r="P27" s="15"/>
      <c r="Q27" s="15"/>
    </row>
    <row r="28" spans="1:17">
      <c r="C28" s="1"/>
      <c r="D28" s="4" t="s">
        <v>3</v>
      </c>
      <c r="E28" s="4" t="s">
        <v>4</v>
      </c>
      <c r="F28" s="4" t="s">
        <v>5</v>
      </c>
      <c r="M28" s="16"/>
      <c r="N28" s="16"/>
      <c r="O28" s="3"/>
      <c r="P28" s="15"/>
      <c r="Q28" s="15"/>
    </row>
    <row r="29" spans="1:17">
      <c r="A29" t="str">
        <f>B29&amp;C29&amp;"new"</f>
        <v>Period 1Adultnew</v>
      </c>
      <c r="B29" s="3" t="s">
        <v>2</v>
      </c>
      <c r="C29" s="5" t="s">
        <v>8</v>
      </c>
      <c r="D29" s="24">
        <v>53</v>
      </c>
      <c r="E29" s="24">
        <v>4</v>
      </c>
      <c r="F29" s="24">
        <v>2</v>
      </c>
    </row>
    <row r="30" spans="1:17">
      <c r="A30" t="str">
        <f t="shared" ref="A30:A43" si="1">B30&amp;C30&amp;"new"</f>
        <v>Period 1Under 25new</v>
      </c>
      <c r="B30" s="3" t="s">
        <v>2</v>
      </c>
      <c r="C30" s="5" t="s">
        <v>45</v>
      </c>
      <c r="D30" s="24">
        <v>17</v>
      </c>
      <c r="E30" s="24">
        <v>3</v>
      </c>
      <c r="F30" s="24">
        <v>1</v>
      </c>
    </row>
    <row r="31" spans="1:17">
      <c r="A31" t="str">
        <f t="shared" si="1"/>
        <v>Period 1Junior (0-17)new</v>
      </c>
      <c r="B31" s="3" t="s">
        <v>2</v>
      </c>
      <c r="C31" s="5" t="s">
        <v>9</v>
      </c>
      <c r="D31" s="24">
        <v>17</v>
      </c>
      <c r="E31" s="24">
        <v>3</v>
      </c>
      <c r="F31" s="24">
        <v>1</v>
      </c>
    </row>
    <row r="32" spans="1:17">
      <c r="A32" t="str">
        <f t="shared" si="1"/>
        <v>Period 1Para Archersnew</v>
      </c>
      <c r="B32" s="3" t="s">
        <v>2</v>
      </c>
      <c r="C32" s="5" t="s">
        <v>10</v>
      </c>
      <c r="D32" s="24">
        <v>17</v>
      </c>
      <c r="E32" s="24">
        <v>0</v>
      </c>
      <c r="F32" s="24">
        <v>0</v>
      </c>
    </row>
    <row r="33" spans="1:6">
      <c r="A33" t="str">
        <f t="shared" si="1"/>
        <v>Period 1Direct Membersnew</v>
      </c>
      <c r="B33" s="3" t="s">
        <v>2</v>
      </c>
      <c r="C33" s="12" t="s">
        <v>13</v>
      </c>
      <c r="D33" s="25" t="s">
        <v>11</v>
      </c>
      <c r="E33" s="24">
        <v>8</v>
      </c>
      <c r="F33" s="24">
        <v>4</v>
      </c>
    </row>
    <row r="34" spans="1:6">
      <c r="A34" t="str">
        <f t="shared" si="1"/>
        <v>Period 2Adultnew</v>
      </c>
      <c r="B34" s="3" t="s">
        <v>14</v>
      </c>
      <c r="C34" s="5" t="s">
        <v>8</v>
      </c>
      <c r="D34" s="24">
        <v>27</v>
      </c>
      <c r="E34" s="24">
        <v>4</v>
      </c>
      <c r="F34" s="24">
        <v>2</v>
      </c>
    </row>
    <row r="35" spans="1:6">
      <c r="A35" t="str">
        <f t="shared" si="1"/>
        <v>Period 2Under 25new</v>
      </c>
      <c r="B35" s="3" t="s">
        <v>14</v>
      </c>
      <c r="C35" s="5" t="s">
        <v>45</v>
      </c>
      <c r="D35" s="24">
        <v>9</v>
      </c>
      <c r="E35" s="24">
        <v>3</v>
      </c>
      <c r="F35" s="24">
        <v>1</v>
      </c>
    </row>
    <row r="36" spans="1:6">
      <c r="A36" t="str">
        <f t="shared" si="1"/>
        <v>Period 2Junior (0-17)new</v>
      </c>
      <c r="B36" s="3" t="s">
        <v>14</v>
      </c>
      <c r="C36" s="5" t="s">
        <v>9</v>
      </c>
      <c r="D36" s="24">
        <v>9</v>
      </c>
      <c r="E36" s="24">
        <v>3</v>
      </c>
      <c r="F36" s="24">
        <v>1</v>
      </c>
    </row>
    <row r="37" spans="1:6">
      <c r="A37" t="str">
        <f t="shared" si="1"/>
        <v>Period 2Para Archersnew</v>
      </c>
      <c r="B37" s="3" t="s">
        <v>14</v>
      </c>
      <c r="C37" s="5" t="s">
        <v>10</v>
      </c>
      <c r="D37" s="24">
        <v>9</v>
      </c>
      <c r="E37" s="24">
        <v>0</v>
      </c>
      <c r="F37" s="24">
        <v>0</v>
      </c>
    </row>
    <row r="38" spans="1:6">
      <c r="A38" t="str">
        <f t="shared" si="1"/>
        <v>Period 2Direct Membersnew</v>
      </c>
      <c r="B38" s="3" t="s">
        <v>14</v>
      </c>
      <c r="C38" s="12" t="s">
        <v>13</v>
      </c>
      <c r="D38" s="10" t="s">
        <v>11</v>
      </c>
      <c r="E38" s="11">
        <v>8</v>
      </c>
      <c r="F38" s="11">
        <v>4</v>
      </c>
    </row>
    <row r="39" spans="1:6">
      <c r="A39" t="str">
        <f t="shared" si="1"/>
        <v>Period 3Adultnew</v>
      </c>
      <c r="B39" s="3" t="s">
        <v>15</v>
      </c>
      <c r="C39" s="5" t="s">
        <v>8</v>
      </c>
      <c r="D39" s="24">
        <v>14</v>
      </c>
      <c r="E39" s="24">
        <v>4</v>
      </c>
      <c r="F39" s="24">
        <v>2</v>
      </c>
    </row>
    <row r="40" spans="1:6">
      <c r="A40" t="str">
        <f t="shared" si="1"/>
        <v>Period 3Under 25new</v>
      </c>
      <c r="B40" s="3" t="s">
        <v>15</v>
      </c>
      <c r="C40" s="5" t="s">
        <v>45</v>
      </c>
      <c r="D40" s="24">
        <v>6</v>
      </c>
      <c r="E40" s="24">
        <v>3</v>
      </c>
      <c r="F40" s="24">
        <v>1</v>
      </c>
    </row>
    <row r="41" spans="1:6">
      <c r="A41" t="str">
        <f t="shared" si="1"/>
        <v>Period 3Junior (0-17)new</v>
      </c>
      <c r="B41" s="3" t="s">
        <v>15</v>
      </c>
      <c r="C41" s="5" t="s">
        <v>9</v>
      </c>
      <c r="D41" s="24">
        <v>6</v>
      </c>
      <c r="E41" s="24">
        <v>3</v>
      </c>
      <c r="F41" s="24">
        <v>1</v>
      </c>
    </row>
    <row r="42" spans="1:6">
      <c r="A42" t="str">
        <f t="shared" si="1"/>
        <v>Period 3Para Archersnew</v>
      </c>
      <c r="B42" s="3" t="s">
        <v>15</v>
      </c>
      <c r="C42" s="5" t="s">
        <v>10</v>
      </c>
      <c r="D42" s="24">
        <v>6</v>
      </c>
      <c r="E42" s="24">
        <v>0</v>
      </c>
      <c r="F42" s="24">
        <v>0</v>
      </c>
    </row>
    <row r="43" spans="1:6">
      <c r="A43" t="str">
        <f t="shared" si="1"/>
        <v>Period 3Direct Membersnew</v>
      </c>
      <c r="B43" s="3" t="s">
        <v>15</v>
      </c>
      <c r="C43" s="12" t="s">
        <v>13</v>
      </c>
      <c r="D43" s="10" t="s">
        <v>11</v>
      </c>
      <c r="E43" s="11">
        <v>8</v>
      </c>
      <c r="F43" s="11">
        <v>4</v>
      </c>
    </row>
    <row r="44" spans="1:6">
      <c r="C44" s="1"/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hide data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</dc:title>
  <dc:subject>KAA fee calculator</dc:subject>
  <dc:creator>C. Beaney</dc:creator>
  <cp:lastModifiedBy>Teamgear Ltd</cp:lastModifiedBy>
  <cp:revision>1</cp:revision>
  <cp:lastPrinted>2023-08-10T11:35:23Z</cp:lastPrinted>
  <dcterms:created xsi:type="dcterms:W3CDTF">2019-06-05T18:32:56Z</dcterms:created>
  <dcterms:modified xsi:type="dcterms:W3CDTF">2023-08-10T11:35:28Z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